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2" i="1"/>
  <c r="L32"/>
  <c r="K32"/>
  <c r="J32"/>
  <c r="I32"/>
  <c r="H32"/>
  <c r="N32" s="1"/>
  <c r="M29"/>
  <c r="L29"/>
  <c r="K29"/>
  <c r="J29"/>
  <c r="I29"/>
  <c r="H29"/>
  <c r="N29" s="1"/>
  <c r="M27"/>
  <c r="L27"/>
  <c r="K27"/>
  <c r="J27"/>
  <c r="N27" s="1"/>
  <c r="I27"/>
  <c r="H27"/>
  <c r="M23"/>
  <c r="L23"/>
  <c r="K23"/>
  <c r="J23"/>
  <c r="N23" s="1"/>
  <c r="I23"/>
  <c r="H23"/>
  <c r="M20"/>
  <c r="L20"/>
  <c r="K20"/>
  <c r="J20"/>
  <c r="I20"/>
  <c r="H20"/>
  <c r="N20" s="1"/>
  <c r="M18"/>
  <c r="L18"/>
  <c r="K18"/>
  <c r="J18"/>
  <c r="I18"/>
  <c r="H18"/>
  <c r="N18" s="1"/>
  <c r="M16"/>
  <c r="L16"/>
  <c r="K16"/>
  <c r="J16"/>
  <c r="N16" s="1"/>
  <c r="I16"/>
  <c r="H16"/>
  <c r="M14"/>
  <c r="L14"/>
  <c r="K14"/>
  <c r="J14"/>
  <c r="J33" s="1"/>
  <c r="I14"/>
  <c r="H14"/>
  <c r="M10"/>
  <c r="M33" s="1"/>
  <c r="L10"/>
  <c r="K10"/>
  <c r="J10"/>
  <c r="I10"/>
  <c r="I33" s="1"/>
  <c r="H10"/>
  <c r="N10" s="1"/>
  <c r="M6"/>
  <c r="L6"/>
  <c r="L33" s="1"/>
  <c r="K6"/>
  <c r="K33" s="1"/>
  <c r="J6"/>
  <c r="I6"/>
  <c r="H6"/>
  <c r="H33" s="1"/>
  <c r="N14" l="1"/>
  <c r="N6"/>
  <c r="N33" l="1"/>
</calcChain>
</file>

<file path=xl/sharedStrings.xml><?xml version="1.0" encoding="utf-8"?>
<sst xmlns="http://schemas.openxmlformats.org/spreadsheetml/2006/main" count="88" uniqueCount="86">
  <si>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</si>
  <si>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</si>
  <si>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</si>
  <si>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</si>
  <si>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</si>
  <si>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</si>
  <si>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</si>
  <si>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</si>
  <si>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</si>
  <si>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</si>
  <si>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</si>
  <si>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</si>
  <si>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</si>
  <si>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</si>
  <si>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Д. Ульянова 13</t>
  </si>
  <si>
    <t>Дата изменения:</t>
  </si>
  <si>
    <t>24.03.2022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</si>
  <si>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</si>
  <si>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</si>
  <si>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</si>
  <si>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</si>
  <si>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</si>
  <si>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</si>
  <si>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</si>
  <si>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</si>
  <si>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1.2</t>
  </si>
  <si>
    <t>Кирпичные, каменные и железобетонные стены</t>
  </si>
  <si>
    <t>1.2.12</t>
  </si>
  <si>
    <t>Окраска  фасадов</t>
  </si>
  <si>
    <t>1.2.12.5</t>
  </si>
  <si>
    <t>Масляная окраска ранее окрашенных фасадов</t>
  </si>
  <si>
    <t>1.2.12.5.1</t>
  </si>
  <si>
    <t>Простая масляная окраска ранее окрашенных фасадов с подготовкой и расчисткой старой краски до 35 % с земли и лесов</t>
  </si>
  <si>
    <t>100 м2 окрашиваемой поверхности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</si>
  <si>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</si>
  <si>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</si>
  <si>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</si>
  <si>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</si>
  <si>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</si>
  <si>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</si>
  <si>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</si>
  <si>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</si>
  <si>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</si>
  <si>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</si>
  <si>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</si>
  <si>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</si>
  <si>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</si>
  <si>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</si>
  <si>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</si>
  <si>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</si>
  <si>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</si>
  <si>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</si>
  <si>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2.3</t>
  </si>
  <si>
    <t>Система водоотведения</t>
  </si>
  <si>
    <t>2.3.4</t>
  </si>
  <si>
    <t>Устранение засоров внутренних канализационных трубопроводов</t>
  </si>
  <si>
    <t>100 м трубы</t>
  </si>
  <si>
    <t>2.5</t>
  </si>
  <si>
    <t>Внутридомовое электро-, радио- и телеоборудование</t>
  </si>
  <si>
    <t>2.5.5</t>
  </si>
  <si>
    <t>Ремонт, замена этажных  щитков и  шкафов</t>
  </si>
  <si>
    <t>2.5.5.2</t>
  </si>
  <si>
    <t>Ремонт щитков</t>
  </si>
  <si>
    <t>1 щит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</si>
  <si>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</si>
  <si>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</si>
  <si>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</si>
  <si>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</si>
  <si>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</si>
  <si>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</si>
  <si>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</si>
  <si>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</si>
  <si>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100 м трубопровода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</si>
  <si>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</si>
  <si>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</si>
  <si>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</si>
  <si>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</si>
  <si>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</si>
  <si>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3.1</t>
  </si>
  <si>
    <t>Работы по санитарному содержанию помещений общего пользования, системы мусороудаления и фасадов</t>
  </si>
  <si>
    <t>3.1.5</t>
  </si>
  <si>
    <t>Уборка чердачного  и подвального помещений</t>
  </si>
  <si>
    <t>3.1.5.3</t>
  </si>
  <si>
    <t>Очистка чердаков  и подвалов от строительного мусора</t>
  </si>
  <si>
    <t>100 кг строительного мусора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</si>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</sst>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tabSelected="1" workbookViewId="0">
      <pane ySplit="1" topLeftCell="A2" activePane="bottomLeft" state="frozen"/>
      <selection pane="bottomLeft" activeCell="D7" sqref="D7:N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0.36</v>
      </c>
      <c r="G6" s="24">
        <v>1</v>
      </c>
      <c r="H6" s="25">
        <f>F6 * G6 * 1717.8024</f>
        <v>618.40886399999999</v>
      </c>
      <c r="I6" s="25">
        <f>F6 * G6 * 2684.13</f>
        <v>966.28679999999997</v>
      </c>
      <c r="J6" s="25">
        <f>F6 * G6 * 0</f>
        <v>0</v>
      </c>
      <c r="K6" s="25">
        <f>F6 * G6 * 1635.347885</f>
        <v>588.7252385999999</v>
      </c>
      <c r="L6" s="25">
        <f>F6 * G6 * 673.178701</f>
        <v>242.34433236000001</v>
      </c>
      <c r="M6" s="25">
        <f>F6 * G6 * 343.56048</f>
        <v>123.68177279999999</v>
      </c>
      <c r="N6" s="26">
        <f>SUM(H6:M6)</f>
        <v>2539.4470077599999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s="17" customFormat="1" ht="12.75">
      <c r="B9" s="18"/>
      <c r="C9" s="19" t="s">
        <v>29</v>
      </c>
      <c r="D9" s="35" t="s">
        <v>30</v>
      </c>
      <c r="E9" s="35"/>
      <c r="F9" s="35"/>
      <c r="G9" s="35"/>
      <c r="H9" s="35"/>
      <c r="I9" s="35"/>
      <c r="J9" s="35"/>
      <c r="K9" s="35"/>
      <c r="L9" s="35"/>
      <c r="M9" s="35"/>
      <c r="N9" s="35"/>
    </row>
    <row r="10" spans="1:14" ht="38.25">
      <c r="B10" s="20">
        <v>2</v>
      </c>
      <c r="C10" s="21" t="s">
        <v>31</v>
      </c>
      <c r="D10" s="22" t="s">
        <v>32</v>
      </c>
      <c r="E10" s="22" t="s">
        <v>33</v>
      </c>
      <c r="F10" s="23">
        <v>2.5000000000000001E-2</v>
      </c>
      <c r="G10" s="24">
        <v>1</v>
      </c>
      <c r="H10" s="25">
        <f>F10 * G10 * 8391.62976</f>
        <v>209.79074400000002</v>
      </c>
      <c r="I10" s="25">
        <f>F10 * G10 * 2005.601956</f>
        <v>50.140048900000004</v>
      </c>
      <c r="J10" s="25">
        <f>F10 * G10 * 0.55979</f>
        <v>1.399475E-2</v>
      </c>
      <c r="K10" s="25">
        <f>F10 * G10 * 7988.831532</f>
        <v>199.72078830000001</v>
      </c>
      <c r="L10" s="25">
        <f>F10 * G10 * 2116.852118</f>
        <v>52.921302949999998</v>
      </c>
      <c r="M10" s="25">
        <f>F10 * G10 * 1678.325952</f>
        <v>41.958148800000004</v>
      </c>
      <c r="N10" s="26">
        <f>SUM(H10:M10)</f>
        <v>554.54502770000011</v>
      </c>
    </row>
    <row r="11" spans="1:14" s="14" customFormat="1" ht="15">
      <c r="B11" s="15"/>
      <c r="C11" s="16" t="s">
        <v>34</v>
      </c>
      <c r="D11" s="33" t="s">
        <v>35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s="17" customFormat="1" ht="12.75">
      <c r="B12" s="18"/>
      <c r="C12" s="19" t="s">
        <v>36</v>
      </c>
      <c r="D12" s="34" t="s">
        <v>37</v>
      </c>
      <c r="E12" s="34"/>
      <c r="F12" s="34"/>
      <c r="G12" s="34"/>
      <c r="H12" s="34"/>
      <c r="I12" s="34"/>
      <c r="J12" s="34"/>
      <c r="K12" s="34"/>
      <c r="L12" s="34"/>
      <c r="M12" s="34"/>
      <c r="N12" s="34"/>
    </row>
    <row r="13" spans="1:14" s="17" customFormat="1" ht="12.75">
      <c r="B13" s="18"/>
      <c r="C13" s="19" t="s">
        <v>38</v>
      </c>
      <c r="D13" s="35" t="s">
        <v>39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</row>
    <row r="14" spans="1:14">
      <c r="B14" s="20">
        <v>3</v>
      </c>
      <c r="C14" s="21" t="s">
        <v>40</v>
      </c>
      <c r="D14" s="22" t="s">
        <v>41</v>
      </c>
      <c r="E14" s="22" t="s">
        <v>42</v>
      </c>
      <c r="F14" s="23">
        <v>0.04</v>
      </c>
      <c r="G14" s="24">
        <v>1</v>
      </c>
      <c r="H14" s="25">
        <f>F14 * G14 * 7833.7224</f>
        <v>313.34889599999997</v>
      </c>
      <c r="I14" s="25">
        <f>F14 * G14 * 4906.963041</f>
        <v>196.27852164000001</v>
      </c>
      <c r="J14" s="25">
        <f>F14 * G14 * 0</f>
        <v>0</v>
      </c>
      <c r="K14" s="25">
        <f>F14 * G14 * 7457.703725</f>
        <v>298.30814900000001</v>
      </c>
      <c r="L14" s="25">
        <f>F14 * G14 * 2296.221599</f>
        <v>91.848863960000003</v>
      </c>
      <c r="M14" s="25">
        <f>F14 * G14 * 1566.74448</f>
        <v>62.669779200000001</v>
      </c>
      <c r="N14" s="26">
        <f>SUM(H14:M14)</f>
        <v>962.45420979999994</v>
      </c>
    </row>
    <row r="15" spans="1:14" s="17" customFormat="1" ht="12.75">
      <c r="B15" s="18"/>
      <c r="C15" s="19" t="s">
        <v>43</v>
      </c>
      <c r="D15" s="35" t="s">
        <v>44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</row>
    <row r="16" spans="1:14" ht="38.25">
      <c r="B16" s="20">
        <v>4</v>
      </c>
      <c r="C16" s="21" t="s">
        <v>45</v>
      </c>
      <c r="D16" s="22" t="s">
        <v>46</v>
      </c>
      <c r="E16" s="22" t="s">
        <v>47</v>
      </c>
      <c r="F16" s="23">
        <v>4</v>
      </c>
      <c r="G16" s="24">
        <v>1</v>
      </c>
      <c r="H16" s="25">
        <f>F16 * G16 * 31.45272</f>
        <v>125.81088</v>
      </c>
      <c r="I16" s="25">
        <f>F16 * G16 * 3.168864</f>
        <v>12.675456000000001</v>
      </c>
      <c r="J16" s="25">
        <f>F16 * G16 * 0</f>
        <v>0</v>
      </c>
      <c r="K16" s="25">
        <f>F16 * G16 * 29.942989</f>
        <v>119.771956</v>
      </c>
      <c r="L16" s="25">
        <f>F16 * G16 * 7.47521499999999</f>
        <v>29.900859999999959</v>
      </c>
      <c r="M16" s="25">
        <f>F16 * G16 * 6.290544</f>
        <v>25.162175999999999</v>
      </c>
      <c r="N16" s="26">
        <f>SUM(H16:M16)</f>
        <v>313.32132799999994</v>
      </c>
    </row>
    <row r="17" spans="2:14" s="17" customFormat="1" ht="12.75">
      <c r="B17" s="18"/>
      <c r="C17" s="19" t="s">
        <v>48</v>
      </c>
      <c r="D17" s="34" t="s">
        <v>49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2:14" ht="25.5">
      <c r="B18" s="20">
        <v>5</v>
      </c>
      <c r="C18" s="21" t="s">
        <v>50</v>
      </c>
      <c r="D18" s="22" t="s">
        <v>51</v>
      </c>
      <c r="E18" s="22" t="s">
        <v>24</v>
      </c>
      <c r="F18" s="23">
        <v>0.05</v>
      </c>
      <c r="G18" s="24">
        <v>1</v>
      </c>
      <c r="H18" s="25">
        <f>F18 * G18 * 20853.288</f>
        <v>1042.6644000000001</v>
      </c>
      <c r="I18" s="25">
        <f>F18 * G18 * 14281.888527</f>
        <v>714.09442635000005</v>
      </c>
      <c r="J18" s="25">
        <f>F18 * G18 * 0</f>
        <v>0</v>
      </c>
      <c r="K18" s="25">
        <f>F18 * G18 * 19852.330176</f>
        <v>992.61650880000002</v>
      </c>
      <c r="L18" s="25">
        <f>F18 * G18 * 6241.186334</f>
        <v>312.05931670000001</v>
      </c>
      <c r="M18" s="25">
        <f>F18 * G18 * 4170.6576</f>
        <v>208.53287999999998</v>
      </c>
      <c r="N18" s="26">
        <f>SUM(H18:M18)</f>
        <v>3269.9675318500003</v>
      </c>
    </row>
    <row r="19" spans="2:14" s="14" customFormat="1" ht="15">
      <c r="B19" s="15"/>
      <c r="C19" s="16" t="s">
        <v>52</v>
      </c>
      <c r="D19" s="33" t="s">
        <v>53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2:14" ht="25.5">
      <c r="B20" s="20">
        <v>6</v>
      </c>
      <c r="C20" s="21" t="s">
        <v>54</v>
      </c>
      <c r="D20" s="22" t="s">
        <v>55</v>
      </c>
      <c r="E20" s="22" t="s">
        <v>56</v>
      </c>
      <c r="F20" s="23">
        <v>0.4</v>
      </c>
      <c r="G20" s="24">
        <v>1</v>
      </c>
      <c r="H20" s="25">
        <f>F20 * G20 * 2443.6344</f>
        <v>977.45375999999999</v>
      </c>
      <c r="I20" s="25">
        <f>F20 * G20 * 600.324723</f>
        <v>240.12988919999998</v>
      </c>
      <c r="J20" s="25">
        <f>F20 * G20 * 0</f>
        <v>0</v>
      </c>
      <c r="K20" s="25">
        <f>F20 * G20 * 2326.339949</f>
        <v>930.53597960000013</v>
      </c>
      <c r="L20" s="25">
        <f>F20 * G20 * 618.127237999999</f>
        <v>247.2508951999996</v>
      </c>
      <c r="M20" s="25">
        <f>F20 * G20 * 488.72688</f>
        <v>195.49075200000001</v>
      </c>
      <c r="N20" s="26">
        <f>SUM(H20:M20)</f>
        <v>2590.8612760000001</v>
      </c>
    </row>
    <row r="21" spans="2:14" s="14" customFormat="1" ht="15">
      <c r="B21" s="15"/>
      <c r="C21" s="16" t="s">
        <v>57</v>
      </c>
      <c r="D21" s="33" t="s">
        <v>58</v>
      </c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2:14" s="17" customFormat="1" ht="12.75">
      <c r="B22" s="18"/>
      <c r="C22" s="19" t="s">
        <v>59</v>
      </c>
      <c r="D22" s="34" t="s">
        <v>60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2:14">
      <c r="B23" s="20">
        <v>7</v>
      </c>
      <c r="C23" s="21" t="s">
        <v>61</v>
      </c>
      <c r="D23" s="22" t="s">
        <v>62</v>
      </c>
      <c r="E23" s="22" t="s">
        <v>63</v>
      </c>
      <c r="F23" s="23">
        <v>1</v>
      </c>
      <c r="G23" s="24">
        <v>1</v>
      </c>
      <c r="H23" s="25">
        <f>F23 * G23 * 330.27192</f>
        <v>330.27192000000002</v>
      </c>
      <c r="I23" s="25">
        <f>F23 * G23 * 20.269412</f>
        <v>20.269411999999999</v>
      </c>
      <c r="J23" s="25">
        <f>F23 * G23 * 0</f>
        <v>0</v>
      </c>
      <c r="K23" s="25">
        <f>F23 * G23 * 314.418868</f>
        <v>314.41886799999997</v>
      </c>
      <c r="L23" s="25">
        <f>F23 * G23 * 77.122039</f>
        <v>77.122039000000001</v>
      </c>
      <c r="M23" s="25">
        <f>F23 * G23 * 66.054384</f>
        <v>66.054383999999999</v>
      </c>
      <c r="N23" s="26">
        <f>SUM(H23:M23)</f>
        <v>808.13662299999999</v>
      </c>
    </row>
    <row r="24" spans="2:14" s="14" customFormat="1" ht="15">
      <c r="B24" s="15"/>
      <c r="C24" s="16" t="s">
        <v>64</v>
      </c>
      <c r="D24" s="33" t="s">
        <v>65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2:14" s="17" customFormat="1" ht="12.75">
      <c r="B25" s="18"/>
      <c r="C25" s="19" t="s">
        <v>66</v>
      </c>
      <c r="D25" s="34" t="s">
        <v>67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2:14" s="17" customFormat="1" ht="12.75">
      <c r="B26" s="18"/>
      <c r="C26" s="19" t="s">
        <v>68</v>
      </c>
      <c r="D26" s="35" t="s">
        <v>69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</row>
    <row r="27" spans="2:14" ht="25.5">
      <c r="B27" s="20">
        <v>8</v>
      </c>
      <c r="C27" s="21" t="s">
        <v>70</v>
      </c>
      <c r="D27" s="22" t="s">
        <v>71</v>
      </c>
      <c r="E27" s="22" t="s">
        <v>72</v>
      </c>
      <c r="F27" s="23">
        <v>19.2</v>
      </c>
      <c r="G27" s="24">
        <v>1</v>
      </c>
      <c r="H27" s="25">
        <f>F27 * G27 * 950.793</f>
        <v>18255.225599999998</v>
      </c>
      <c r="I27" s="25">
        <f>F27 * G27 * 7.170829</f>
        <v>137.6799168</v>
      </c>
      <c r="J27" s="25">
        <f>F27 * G27 * 0</f>
        <v>0</v>
      </c>
      <c r="K27" s="25">
        <f>F27 * G27 * 905.154935999999</f>
        <v>17378.974771199981</v>
      </c>
      <c r="L27" s="25">
        <f>F27 * G27 * 216.620762</f>
        <v>4159.1186304000003</v>
      </c>
      <c r="M27" s="25">
        <f>F27 * G27 * 190.1586</f>
        <v>3651.0451200000002</v>
      </c>
      <c r="N27" s="26">
        <f>SUM(H27:M27)</f>
        <v>43582.044038399981</v>
      </c>
    </row>
    <row r="28" spans="2:14" s="17" customFormat="1" ht="12.75">
      <c r="B28" s="18"/>
      <c r="C28" s="19" t="s">
        <v>73</v>
      </c>
      <c r="D28" s="35" t="s">
        <v>74</v>
      </c>
      <c r="E28" s="35"/>
      <c r="F28" s="35"/>
      <c r="G28" s="35"/>
      <c r="H28" s="35"/>
      <c r="I28" s="35"/>
      <c r="J28" s="35"/>
      <c r="K28" s="35"/>
      <c r="L28" s="35"/>
      <c r="M28" s="35"/>
      <c r="N28" s="35"/>
    </row>
    <row r="29" spans="2:14" ht="25.5">
      <c r="B29" s="20">
        <v>9</v>
      </c>
      <c r="C29" s="21" t="s">
        <v>75</v>
      </c>
      <c r="D29" s="22" t="s">
        <v>76</v>
      </c>
      <c r="E29" s="22" t="s">
        <v>77</v>
      </c>
      <c r="F29" s="23">
        <v>57.6</v>
      </c>
      <c r="G29" s="24">
        <v>1</v>
      </c>
      <c r="H29" s="25">
        <f>F29 * G29 * 223.97976</f>
        <v>12901.234176</v>
      </c>
      <c r="I29" s="25">
        <f>F29 * G29 * 0</f>
        <v>0</v>
      </c>
      <c r="J29" s="25">
        <f>F29 * G29 * 0</f>
        <v>0</v>
      </c>
      <c r="K29" s="25">
        <f>F29 * G29 * 213.228732</f>
        <v>12281.9749632</v>
      </c>
      <c r="L29" s="25">
        <f>F29 * G29 * 50.8514689999999</f>
        <v>2929.0446143999943</v>
      </c>
      <c r="M29" s="25">
        <f>F29 * G29 * 44.795952</f>
        <v>2580.2468352000001</v>
      </c>
      <c r="N29" s="26">
        <f>SUM(H29:M29)</f>
        <v>30692.500588799994</v>
      </c>
    </row>
    <row r="30" spans="2:14" s="14" customFormat="1" ht="15">
      <c r="B30" s="15"/>
      <c r="C30" s="16" t="s">
        <v>78</v>
      </c>
      <c r="D30" s="33" t="s">
        <v>79</v>
      </c>
      <c r="E30" s="33"/>
      <c r="F30" s="33"/>
      <c r="G30" s="33"/>
      <c r="H30" s="33"/>
      <c r="I30" s="33"/>
      <c r="J30" s="33"/>
      <c r="K30" s="33"/>
      <c r="L30" s="33"/>
      <c r="M30" s="33"/>
      <c r="N30" s="33"/>
    </row>
    <row r="31" spans="2:14" s="17" customFormat="1" ht="12.75">
      <c r="B31" s="18"/>
      <c r="C31" s="19" t="s">
        <v>80</v>
      </c>
      <c r="D31" s="34" t="s">
        <v>81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2:14" ht="25.5">
      <c r="B32" s="20">
        <v>10</v>
      </c>
      <c r="C32" s="21" t="s">
        <v>82</v>
      </c>
      <c r="D32" s="22" t="s">
        <v>83</v>
      </c>
      <c r="E32" s="22" t="s">
        <v>84</v>
      </c>
      <c r="F32" s="23">
        <v>0.5</v>
      </c>
      <c r="G32" s="24">
        <v>1</v>
      </c>
      <c r="H32" s="25">
        <f>F32 * G32 * 4372.128</f>
        <v>2186.0639999999999</v>
      </c>
      <c r="I32" s="25">
        <f>F32 * G32 * 0</f>
        <v>0</v>
      </c>
      <c r="J32" s="25">
        <f>F32 * G32 * 0</f>
        <v>0</v>
      </c>
      <c r="K32" s="25">
        <f>F32 * G32 * 4162.265856</f>
        <v>2081.132928</v>
      </c>
      <c r="L32" s="25">
        <f>F32 * G32 * 992.630452</f>
        <v>496.315226</v>
      </c>
      <c r="M32" s="25">
        <f>F32 * G32 * 874.4256</f>
        <v>437.21280000000002</v>
      </c>
      <c r="N32" s="26">
        <f>SUM(H32:M32)</f>
        <v>5200.7249539999993</v>
      </c>
    </row>
    <row r="33" spans="2:14" s="27" customFormat="1" ht="20.100000000000001" customHeight="1">
      <c r="B33" s="36" t="s">
        <v>85</v>
      </c>
      <c r="C33" s="36"/>
      <c r="D33" s="36"/>
      <c r="E33" s="36"/>
      <c r="F33" s="36"/>
      <c r="G33" s="36"/>
      <c r="H33" s="28">
        <f t="shared" ref="H33:N33" si="0">SUM(H4:H32)</f>
        <v>36960.273239999995</v>
      </c>
      <c r="I33" s="28">
        <f t="shared" si="0"/>
        <v>2337.5544708899997</v>
      </c>
      <c r="J33" s="28">
        <f t="shared" si="0"/>
        <v>1.399475E-2</v>
      </c>
      <c r="K33" s="28">
        <f t="shared" si="0"/>
        <v>35186.180150699984</v>
      </c>
      <c r="L33" s="28">
        <f t="shared" si="0"/>
        <v>8637.9260809699954</v>
      </c>
      <c r="M33" s="28">
        <f t="shared" si="0"/>
        <v>7392.0546480000003</v>
      </c>
      <c r="N33" s="29">
        <f t="shared" si="0"/>
        <v>90514.00258530998</v>
      </c>
    </row>
  </sheetData>
  <mergeCells count="23">
    <mergeCell ref="D30:N30"/>
    <mergeCell ref="D31:N31"/>
    <mergeCell ref="B33:G33"/>
    <mergeCell ref="D22:N22"/>
    <mergeCell ref="D24:N24"/>
    <mergeCell ref="D25:N25"/>
    <mergeCell ref="D26:N26"/>
    <mergeCell ref="D28:N28"/>
    <mergeCell ref="D13:N13"/>
    <mergeCell ref="D15:N15"/>
    <mergeCell ref="D17:N17"/>
    <mergeCell ref="D19:N19"/>
    <mergeCell ref="D21:N21"/>
    <mergeCell ref="D7:N7"/>
    <mergeCell ref="D8:N8"/>
    <mergeCell ref="D9:N9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&amp;C&amp;KCCCCCC&amp;"Arial"Д. Ульянова 13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Д. Ульянова 13</dc:title>
  <dc:creator/>
  <cp:lastModifiedBy/>
  <cp:lastPrinted>2022-03-24T09:10:30Z</cp:lastPrinted>
  <dcterms:created xsi:type="dcterms:W3CDTF">2022-03-24T09:10:30Z</dcterms:created>
  <dcterms:modified xsi:type="dcterms:W3CDTF">2022-03-24T09:11:28Z</dcterms:modified>
</cp:coreProperties>
</file>